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900" activeTab="1"/>
  </bookViews>
  <sheets>
    <sheet name="新数据源" sheetId="5" r:id="rId1"/>
    <sheet name="成本费用看板" sheetId="6" r:id="rId2"/>
  </sheets>
  <calcPr calcId="144525"/>
</workbook>
</file>

<file path=xl/sharedStrings.xml><?xml version="1.0" encoding="utf-8"?>
<sst xmlns="http://schemas.openxmlformats.org/spreadsheetml/2006/main" count="72" uniqueCount="41">
  <si>
    <t>项目</t>
  </si>
  <si>
    <t>第一季度</t>
  </si>
  <si>
    <t>第二季度</t>
  </si>
  <si>
    <t>第三季度</t>
  </si>
  <si>
    <t>第四季度</t>
  </si>
  <si>
    <t>小计</t>
  </si>
  <si>
    <t>收入</t>
  </si>
  <si>
    <t>运营成本</t>
  </si>
  <si>
    <t>毛利</t>
  </si>
  <si>
    <t>毛利率</t>
  </si>
  <si>
    <r>
      <rPr>
        <sz val="11"/>
        <color theme="0"/>
        <rFont val="微软雅黑"/>
        <charset val="134"/>
      </rPr>
      <t>年度目标预测</t>
    </r>
  </si>
  <si>
    <t>运营费用</t>
  </si>
  <si>
    <r>
      <rPr>
        <sz val="11"/>
        <color theme="0"/>
        <rFont val="微软雅黑"/>
        <charset val="134"/>
      </rPr>
      <t>实际达成情况</t>
    </r>
  </si>
  <si>
    <t>固定资产折旧</t>
  </si>
  <si>
    <t>达成率</t>
  </si>
  <si>
    <t>偿还利息</t>
  </si>
  <si>
    <t>辅助列</t>
  </si>
  <si>
    <t>其他</t>
  </si>
  <si>
    <t>部门</t>
  </si>
  <si>
    <t>客房部</t>
  </si>
  <si>
    <t>餐饮部</t>
  </si>
  <si>
    <t>娱乐部</t>
  </si>
  <si>
    <t>保安部</t>
  </si>
  <si>
    <t>255.153.153</t>
  </si>
  <si>
    <t>销售部</t>
  </si>
  <si>
    <t>0,255,204</t>
  </si>
  <si>
    <t>本年金额</t>
  </si>
  <si>
    <t>目标金额</t>
  </si>
  <si>
    <t>较目标金额增减幅</t>
  </si>
  <si>
    <t>委托经营成本</t>
  </si>
  <si>
    <t>人工成本</t>
  </si>
  <si>
    <t>直接成本</t>
  </si>
  <si>
    <t>物料消耗</t>
  </si>
  <si>
    <t>订房费用</t>
  </si>
  <si>
    <t>水电费</t>
  </si>
  <si>
    <t>维修维护费</t>
  </si>
  <si>
    <t>行政开支</t>
  </si>
  <si>
    <t>差旅费</t>
  </si>
  <si>
    <t>动态图区域</t>
  </si>
  <si>
    <t>动态图标题</t>
  </si>
  <si>
    <t>ABC公司成本费用分析报告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</si>
</sst>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9">
    <font>
      <sz val="11"/>
      <color theme="1"/>
      <name val="等线"/>
      <charset val="134"/>
      <scheme val="minor"/>
    </font>
    <font>
      <b/>
      <sz val="24"/>
      <color theme="1" tint="0.249977111117893"/>
      <name val="微软雅黑"/>
      <charset val="134"/>
    </font>
    <font>
      <b/>
      <sz val="11"/>
      <color theme="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0"/>
      <name val="Arial"/>
      <charset val="134"/>
    </font>
    <font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876400036622"/>
      </left>
      <right style="thin">
        <color theme="0" tint="-0.149876400036622"/>
      </right>
      <top/>
      <bottom style="thin">
        <color theme="0" tint="-0.149876400036622"/>
      </bottom>
      <diagonal/>
    </border>
    <border>
      <left style="thin">
        <color theme="0" tint="-0.149937437055574"/>
      </left>
      <right style="thin">
        <color theme="0" tint="-0.149937437055574"/>
      </right>
      <top style="thin">
        <color theme="0" tint="-0.149937437055574"/>
      </top>
      <bottom style="thin">
        <color theme="0" tint="-0.14993743705557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41" fontId="3" fillId="0" borderId="0" xfId="0" applyNumberFormat="1" applyFont="1">
      <alignment vertical="center"/>
    </xf>
    <xf numFmtId="9" fontId="0" fillId="0" borderId="0" xfId="3" applyFont="1">
      <alignment vertical="center"/>
    </xf>
    <xf numFmtId="9" fontId="3" fillId="0" borderId="0" xfId="3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1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>
      <alignment vertical="center"/>
    </xf>
    <xf numFmtId="1" fontId="8" fillId="0" borderId="2" xfId="0" applyNumberFormat="1" applyFont="1" applyBorder="1" applyAlignment="1">
      <alignment horizontal="center" vertical="center"/>
    </xf>
    <xf numFmtId="9" fontId="8" fillId="0" borderId="2" xfId="3" applyFont="1" applyBorder="1" applyAlignment="1">
      <alignment horizontal="center" vertical="center"/>
    </xf>
    <xf numFmtId="9" fontId="8" fillId="0" borderId="0" xfId="3" applyFont="1" applyAlignment="1">
      <alignment horizontal="center" vertical="center"/>
    </xf>
    <xf numFmtId="1" fontId="0" fillId="0" borderId="0" xfId="0" applyNumberFormat="1">
      <alignment vertical="center"/>
    </xf>
    <xf numFmtId="1" fontId="6" fillId="0" borderId="0" xfId="0" applyNumberFormat="1" applyFont="1">
      <alignment vertical="center"/>
    </xf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404040"/>
      <color rgb="00000218"/>
      <color rgb="0007315E"/>
      <color rgb="0028DCF3"/>
      <color rgb="002B6BEF"/>
      <color rgb="00223399"/>
      <color rgb="008A27DB"/>
      <color rgb="00116B85"/>
      <color rgb="00045ED7"/>
      <color rgb="003D11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ColorStyle" Target="colors3.xml"/><Relationship Id="rId2" Type="http://schemas.microsoft.com/office/2011/relationships/chartStyle" Target="style3.xml"/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ColorStyle" Target="colors4.xml"/><Relationship Id="rId2" Type="http://schemas.microsoft.com/office/2011/relationships/chartStyle" Target="style4.xml"/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microsoft.com/office/2011/relationships/chartColorStyle" Target="colors5.xml"/><Relationship Id="rId2" Type="http://schemas.microsoft.com/office/2011/relationships/chartStyle" Target="style5.xml"/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microsoft.com/office/2011/relationships/chartColorStyle" Target="colors6.xml"/><Relationship Id="rId2" Type="http://schemas.microsoft.com/office/2011/relationships/chartStyle" Target="style6.xml"/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microsoft.com/office/2011/relationships/chartColorStyle" Target="colors7.xml"/><Relationship Id="rId2" Type="http://schemas.microsoft.com/office/2011/relationships/chartStyle" Target="style7.xml"/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microsoft.com/office/2011/relationships/chartColorStyle" Target="colors8.xml"/><Relationship Id="rId2" Type="http://schemas.microsoft.com/office/2011/relationships/chartStyle" Target="style8.xml"/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microsoft.com/office/2011/relationships/chartColorStyle" Target="colors9.xml"/><Relationship Id="rId2" Type="http://schemas.microsoft.com/office/2011/relationships/chartStyle" Target="style9.xml"/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686303"/>
        <c:axId val="889686719"/>
      </c:barChart>
      <c:catAx>
        <c:axId val="8896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719"/>
        <c:crosses val="autoZero"/>
        <c:auto val="1"/>
        <c:lblAlgn val="ctr"/>
        <c:lblOffset val="100"/>
        <c:noMultiLvlLbl val="0"/>
      </c:catAx>
      <c:valAx>
        <c:axId val="8896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04040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686303"/>
        <c:axId val="889686719"/>
      </c:barChart>
      <c:catAx>
        <c:axId val="8896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719"/>
        <c:crosses val="autoZero"/>
        <c:auto val="1"/>
        <c:lblAlgn val="ctr"/>
        <c:lblOffset val="100"/>
        <c:noMultiLvlLbl val="0"/>
      </c:catAx>
      <c:valAx>
        <c:axId val="8896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04040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686303"/>
        <c:axId val="889686719"/>
      </c:barChart>
      <c:catAx>
        <c:axId val="8896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719"/>
        <c:crosses val="autoZero"/>
        <c:auto val="1"/>
        <c:lblAlgn val="ctr"/>
        <c:lblOffset val="100"/>
        <c:noMultiLvlLbl val="0"/>
      </c:catAx>
      <c:valAx>
        <c:axId val="8896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04040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686303"/>
        <c:axId val="889686719"/>
      </c:barChart>
      <c:catAx>
        <c:axId val="889686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719"/>
        <c:crosses val="autoZero"/>
        <c:auto val="1"/>
        <c:lblAlgn val="ctr"/>
        <c:lblOffset val="100"/>
        <c:noMultiLvlLbl val="0"/>
      </c:catAx>
      <c:valAx>
        <c:axId val="8896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968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04040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64099137844"/>
          <c:y val="0.148599839194241"/>
          <c:w val="0.817663982216755"/>
          <c:h val="0.767818912486926"/>
        </c:manualLayout>
      </c:layout>
      <c:doughnutChart>
        <c:varyColors val="1"/>
        <c:ser>
          <c:idx val="0"/>
          <c:order val="0"/>
          <c:tx>
            <c:strRef>
              <c:f>新数据源!$A$9:$A$12</c:f>
              <c:strCache>
                <c:ptCount val="1"/>
                <c:pt idx="0">
                  <c:v>运营费用 固定资产折旧 偿还利息 其他</c:v>
                </c:pt>
              </c:strCache>
            </c:strRef>
          </c:tx>
          <c:spPr>
            <a:ln w="19050">
              <a:noFill/>
            </a:ln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Lbls>
            <c:dLbl>
              <c:idx val="2"/>
              <c:layout>
                <c:manualLayout>
                  <c:x val="-0.0110629040791047"/>
                  <c:y val="3.82627707628523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700" b="1" i="0" u="none" strike="noStrike" kern="1200" baseline="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新数据源!$A$9:$A$12</c:f>
              <c:strCache>
                <c:ptCount val="4"/>
                <c:pt idx="0">
                  <c:v>运营费用</c:v>
                </c:pt>
                <c:pt idx="1">
                  <c:v>固定资产折旧</c:v>
                </c:pt>
                <c:pt idx="2">
                  <c:v>偿还利息</c:v>
                </c:pt>
                <c:pt idx="3">
                  <c:v>其他</c:v>
                </c:pt>
              </c:strCache>
            </c:strRef>
          </c:cat>
          <c:val>
            <c:numRef>
              <c:f>新数据源!$F$9:$F$12</c:f>
              <c:numCache>
                <c:formatCode>_ * #,##0_ ;_ * \-#,##0_ ;_ * "-"_ ;_ @_ </c:formatCode>
                <c:ptCount val="4"/>
                <c:pt idx="0">
                  <c:v>3941.569675</c:v>
                </c:pt>
                <c:pt idx="1">
                  <c:v>1200</c:v>
                </c:pt>
                <c:pt idx="2">
                  <c:v>430</c:v>
                </c:pt>
                <c:pt idx="3">
                  <c:v>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04040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364099137844"/>
          <c:y val="0.148599839194241"/>
          <c:w val="0.817663982216755"/>
          <c:h val="0.767818912486926"/>
        </c:manualLayout>
      </c:layout>
      <c:doughnutChart>
        <c:varyColors val="1"/>
        <c:ser>
          <c:idx val="0"/>
          <c:order val="0"/>
          <c:tx>
            <c:strRef>
              <c:f>新数据源!$A$17:$A$21</c:f>
              <c:strCache>
                <c:ptCount val="1"/>
                <c:pt idx="0">
                  <c:v>客房部 餐饮部 娱乐部 保安部 销售部</c:v>
                </c:pt>
              </c:strCache>
            </c:strRef>
          </c:tx>
          <c:spPr>
            <a:ln w="19050">
              <a:noFill/>
            </a:ln>
          </c:spPr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</c:dPt>
          <c:dLbls>
            <c:dLbl>
              <c:idx val="2"/>
              <c:layout>
                <c:manualLayout>
                  <c:x val="-0.0110629040791047"/>
                  <c:y val="3.82627707628523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700" b="1" i="0" u="none" strike="noStrike" kern="1200" baseline="0">
                    <a:solidFill>
                      <a:schemeClr val="tx1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新数据源!$A$17:$A$21</c:f>
              <c:strCache>
                <c:ptCount val="5"/>
                <c:pt idx="0">
                  <c:v>客房部</c:v>
                </c:pt>
                <c:pt idx="1">
                  <c:v>餐饮部</c:v>
                </c:pt>
                <c:pt idx="2">
                  <c:v>娱乐部</c:v>
                </c:pt>
                <c:pt idx="3">
                  <c:v>保安部</c:v>
                </c:pt>
                <c:pt idx="4">
                  <c:v>销售部</c:v>
                </c:pt>
              </c:strCache>
            </c:strRef>
          </c:cat>
          <c:val>
            <c:numRef>
              <c:f>新数据源!$F$17:$F$21</c:f>
              <c:numCache>
                <c:formatCode>_ * #,##0_ ;_ * \-#,##0_ ;_ * "-"_ ;_ @_ </c:formatCode>
                <c:ptCount val="5"/>
                <c:pt idx="0">
                  <c:v>1970.7848375</c:v>
                </c:pt>
                <c:pt idx="1">
                  <c:v>788.313935</c:v>
                </c:pt>
                <c:pt idx="2">
                  <c:v>748.89823825</c:v>
                </c:pt>
                <c:pt idx="3">
                  <c:v>197.07848375</c:v>
                </c:pt>
                <c:pt idx="4">
                  <c:v>236.4941805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04040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3443772623571"/>
          <c:y val="0.122974502220841"/>
          <c:w val="0.887224409448819"/>
          <c:h val="0.7960041102352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新数据源!$A$34:$A$43</c:f>
              <c:strCache>
                <c:ptCount val="8"/>
                <c:pt idx="0">
                  <c:v>委托经营成本</c:v>
                </c:pt>
                <c:pt idx="1">
                  <c:v>人工成本</c:v>
                </c:pt>
                <c:pt idx="2">
                  <c:v>直接成本</c:v>
                </c:pt>
                <c:pt idx="3">
                  <c:v>物料消耗</c:v>
                </c:pt>
                <c:pt idx="4">
                  <c:v>订房费用</c:v>
                </c:pt>
                <c:pt idx="5">
                  <c:v>水电费</c:v>
                </c:pt>
                <c:pt idx="6">
                  <c:v>维修维护费</c:v>
                </c:pt>
                <c:pt idx="7">
                  <c:v>行政开支</c:v>
                </c:pt>
              </c:strCache>
            </c:strRef>
          </c:cat>
          <c:val>
            <c:numRef>
              <c:f>新数据源!$B$34:$B$43</c:f>
              <c:numCache>
                <c:formatCode>_ * #,##0_ ;_ * \-#,##0_ ;_ * "-"_ ;_ @_ </c:formatCode>
                <c:ptCount val="8"/>
                <c:pt idx="0">
                  <c:v>80</c:v>
                </c:pt>
                <c:pt idx="1">
                  <c:v>427.05</c:v>
                </c:pt>
                <c:pt idx="2">
                  <c:v>64.0575</c:v>
                </c:pt>
                <c:pt idx="3">
                  <c:v>55</c:v>
                </c:pt>
                <c:pt idx="4">
                  <c:v>170.82</c:v>
                </c:pt>
                <c:pt idx="5">
                  <c:v>260</c:v>
                </c:pt>
                <c:pt idx="6">
                  <c:v>100</c:v>
                </c:pt>
                <c:pt idx="7">
                  <c:v>60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新数据源!$A$34:$A$43</c:f>
              <c:strCache>
                <c:ptCount val="8"/>
                <c:pt idx="0">
                  <c:v>委托经营成本</c:v>
                </c:pt>
                <c:pt idx="1">
                  <c:v>人工成本</c:v>
                </c:pt>
                <c:pt idx="2">
                  <c:v>直接成本</c:v>
                </c:pt>
                <c:pt idx="3">
                  <c:v>物料消耗</c:v>
                </c:pt>
                <c:pt idx="4">
                  <c:v>订房费用</c:v>
                </c:pt>
                <c:pt idx="5">
                  <c:v>水电费</c:v>
                </c:pt>
                <c:pt idx="6">
                  <c:v>维修维护费</c:v>
                </c:pt>
                <c:pt idx="7">
                  <c:v>行政开支</c:v>
                </c:pt>
              </c:strCache>
            </c:strRef>
          </c:cat>
          <c:val>
            <c:numRef>
              <c:f>新数据源!$C$34:$C$43</c:f>
              <c:numCache>
                <c:formatCode>_ * #,##0_ ;_ * \-#,##0_ ;_ * "-"_ ;_ @_ </c:formatCode>
                <c:ptCount val="8"/>
                <c:pt idx="0">
                  <c:v>56.8</c:v>
                </c:pt>
                <c:pt idx="1">
                  <c:v>251.9595</c:v>
                </c:pt>
                <c:pt idx="2">
                  <c:v>34.59105</c:v>
                </c:pt>
                <c:pt idx="3">
                  <c:v>38.5</c:v>
                </c:pt>
                <c:pt idx="4">
                  <c:v>121.2822</c:v>
                </c:pt>
                <c:pt idx="5">
                  <c:v>210.6</c:v>
                </c:pt>
                <c:pt idx="6">
                  <c:v>87</c:v>
                </c:pt>
                <c:pt idx="7">
                  <c:v>43.5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新数据源!$A$34:$A$43</c:f>
              <c:strCache>
                <c:ptCount val="8"/>
                <c:pt idx="0">
                  <c:v>委托经营成本</c:v>
                </c:pt>
                <c:pt idx="1">
                  <c:v>人工成本</c:v>
                </c:pt>
                <c:pt idx="2">
                  <c:v>直接成本</c:v>
                </c:pt>
                <c:pt idx="3">
                  <c:v>物料消耗</c:v>
                </c:pt>
                <c:pt idx="4">
                  <c:v>订房费用</c:v>
                </c:pt>
                <c:pt idx="5">
                  <c:v>水电费</c:v>
                </c:pt>
                <c:pt idx="6">
                  <c:v>维修维护费</c:v>
                </c:pt>
                <c:pt idx="7">
                  <c:v>行政开支</c:v>
                </c:pt>
              </c:strCache>
            </c:strRef>
          </c:cat>
          <c:val>
            <c:numRef>
              <c:f>新数据源!$D$34:$D$43</c:f>
              <c:numCache>
                <c:formatCode>_ * #,##0_ ;_ * \-#,##0_ ;_ * "-"_ ;_ @_ </c:formatCode>
                <c:ptCount val="8"/>
                <c:pt idx="0">
                  <c:v>80</c:v>
                </c:pt>
                <c:pt idx="1">
                  <c:v>354.4515</c:v>
                </c:pt>
                <c:pt idx="2">
                  <c:v>32.669325</c:v>
                </c:pt>
                <c:pt idx="3">
                  <c:v>40.7</c:v>
                </c:pt>
                <c:pt idx="4">
                  <c:v>95.6592</c:v>
                </c:pt>
                <c:pt idx="5">
                  <c:v>228.8</c:v>
                </c:pt>
                <c:pt idx="6">
                  <c:v>51</c:v>
                </c:pt>
                <c:pt idx="7">
                  <c:v>50.55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新数据源!$A$34:$A$43</c:f>
              <c:strCache>
                <c:ptCount val="8"/>
                <c:pt idx="0">
                  <c:v>委托经营成本</c:v>
                </c:pt>
                <c:pt idx="1">
                  <c:v>人工成本</c:v>
                </c:pt>
                <c:pt idx="2">
                  <c:v>直接成本</c:v>
                </c:pt>
                <c:pt idx="3">
                  <c:v>物料消耗</c:v>
                </c:pt>
                <c:pt idx="4">
                  <c:v>订房费用</c:v>
                </c:pt>
                <c:pt idx="5">
                  <c:v>水电费</c:v>
                </c:pt>
                <c:pt idx="6">
                  <c:v>维修维护费</c:v>
                </c:pt>
                <c:pt idx="7">
                  <c:v>行政开支</c:v>
                </c:pt>
              </c:strCache>
            </c:strRef>
          </c:cat>
          <c:val>
            <c:numRef>
              <c:f>新数据源!$E$34:$E$43</c:f>
              <c:numCache>
                <c:formatCode>_ * #,##0_ ;_ * \-#,##0_ ;_ * "-"_ ;_ @_ </c:formatCode>
                <c:ptCount val="8"/>
                <c:pt idx="0">
                  <c:v>53.6</c:v>
                </c:pt>
                <c:pt idx="1">
                  <c:v>213.525</c:v>
                </c:pt>
                <c:pt idx="2">
                  <c:v>46.1214</c:v>
                </c:pt>
                <c:pt idx="3">
                  <c:v>44.55</c:v>
                </c:pt>
                <c:pt idx="4">
                  <c:v>111.033</c:v>
                </c:pt>
                <c:pt idx="5">
                  <c:v>143</c:v>
                </c:pt>
                <c:pt idx="6">
                  <c:v>73</c:v>
                </c:pt>
                <c:pt idx="7">
                  <c:v>53.85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5321071"/>
        <c:axId val="1819922511"/>
      </c:barChart>
      <c:catAx>
        <c:axId val="149532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500" b="0" i="0" u="none" strike="noStrike" kern="1200" baseline="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819922511"/>
        <c:crosses val="autoZero"/>
        <c:auto val="1"/>
        <c:lblAlgn val="ctr"/>
        <c:lblOffset val="100"/>
        <c:noMultiLvlLbl val="0"/>
      </c:catAx>
      <c:valAx>
        <c:axId val="1819922511"/>
        <c:scaling>
          <c:orientation val="minMax"/>
        </c:scaling>
        <c:delete val="0"/>
        <c:axPos val="l"/>
        <c:numFmt formatCode="_ * #,##0_ ;_ * \-#,##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149532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404040"/>
    </a:solidFill>
    <a:ln w="9525" cap="flat" cmpd="sng" algn="ctr">
      <a:noFill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63587051618548"/>
          <c:y val="0.319444444444444"/>
          <c:w val="0.894196850393701"/>
          <c:h val="0.58669728783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新数据源!$I$33</c:f>
              <c:strCache>
                <c:ptCount val="1"/>
                <c:pt idx="0">
                  <c:v>本年金额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新数据源!$H$34:$H$37</c:f>
              <c:strCache>
                <c:ptCount val="4"/>
                <c:pt idx="0">
                  <c:v>第一季度</c:v>
                </c:pt>
                <c:pt idx="1">
                  <c:v>第二季度</c:v>
                </c:pt>
                <c:pt idx="2">
                  <c:v>第三季度</c:v>
                </c:pt>
                <c:pt idx="3">
                  <c:v>第四季度</c:v>
                </c:pt>
              </c:strCache>
            </c:strRef>
          </c:cat>
          <c:val>
            <c:numRef>
              <c:f>新数据源!$I$34:$I$37</c:f>
              <c:numCache>
                <c:formatCode>0</c:formatCode>
                <c:ptCount val="4"/>
                <c:pt idx="0">
                  <c:v>1276.9275</c:v>
                </c:pt>
                <c:pt idx="1">
                  <c:v>887.73275</c:v>
                </c:pt>
                <c:pt idx="2">
                  <c:v>984.380025</c:v>
                </c:pt>
                <c:pt idx="3">
                  <c:v>792.5294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overlap val="-27"/>
        <c:axId val="1819919183"/>
        <c:axId val="1819922095"/>
      </c:barChart>
      <c:lineChart>
        <c:grouping val="standard"/>
        <c:varyColors val="0"/>
        <c:ser>
          <c:idx val="1"/>
          <c:order val="1"/>
          <c:tx>
            <c:strRef>
              <c:f>新数据源!$J$33</c:f>
              <c:strCache>
                <c:ptCount val="1"/>
                <c:pt idx="0">
                  <c:v>目标金额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新数据源!$H$34:$H$37</c:f>
              <c:strCache>
                <c:ptCount val="4"/>
                <c:pt idx="0">
                  <c:v>第一季度</c:v>
                </c:pt>
                <c:pt idx="1">
                  <c:v>第二季度</c:v>
                </c:pt>
                <c:pt idx="2">
                  <c:v>第三季度</c:v>
                </c:pt>
                <c:pt idx="3">
                  <c:v>第四季度</c:v>
                </c:pt>
              </c:strCache>
            </c:strRef>
          </c:cat>
          <c:val>
            <c:numRef>
              <c:f>新数据源!$J$34:$J$37</c:f>
              <c:numCache>
                <c:formatCode>General</c:formatCode>
                <c:ptCount val="4"/>
                <c:pt idx="0">
                  <c:v>1350</c:v>
                </c:pt>
                <c:pt idx="1">
                  <c:v>1000</c:v>
                </c:pt>
                <c:pt idx="2">
                  <c:v>1200</c:v>
                </c:pt>
                <c:pt idx="3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12284143"/>
        <c:axId val="1112282895"/>
      </c:lineChart>
      <c:catAx>
        <c:axId val="181991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19922095"/>
        <c:crosses val="autoZero"/>
        <c:auto val="1"/>
        <c:lblAlgn val="ctr"/>
        <c:lblOffset val="100"/>
        <c:noMultiLvlLbl val="0"/>
      </c:catAx>
      <c:valAx>
        <c:axId val="1819922095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819919183"/>
        <c:crosses val="autoZero"/>
        <c:crossBetween val="between"/>
      </c:valAx>
      <c:catAx>
        <c:axId val="111228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12282895"/>
        <c:crosses val="autoZero"/>
        <c:auto val="1"/>
        <c:lblAlgn val="ctr"/>
        <c:lblOffset val="100"/>
        <c:noMultiLvlLbl val="0"/>
      </c:catAx>
      <c:valAx>
        <c:axId val="1112282895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12284143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416447944007"/>
          <c:y val="0.236689268008166"/>
          <c:w val="0.427166885389326"/>
          <c:h val="0.0781255468066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40404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05533683289589"/>
          <c:y val="0.277777777777778"/>
          <c:w val="0.814898075240595"/>
          <c:h val="0.609267279090114"/>
        </c:manualLayout>
      </c:layout>
      <c:areaChart>
        <c:grouping val="standard"/>
        <c:varyColors val="0"/>
        <c:ser>
          <c:idx val="0"/>
          <c:order val="0"/>
          <c:tx>
            <c:strRef>
              <c:f>新数据源!$A$49</c:f>
              <c:strCache>
                <c:ptCount val="1"/>
                <c:pt idx="0">
                  <c:v>水电费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elete val="1"/>
          </c:dLbls>
          <c:cat>
            <c:strRef>
              <c:f>新数据源!$B$48:$E$48</c:f>
              <c:strCache>
                <c:ptCount val="4"/>
                <c:pt idx="0" c:formatCode="_ * #,##0_ ;_ * \-#,##0_ ;_ * &quot;-&quot;_ ;_ @_ ">
                  <c:v>第一季度</c:v>
                </c:pt>
                <c:pt idx="1" c:formatCode="_ * #,##0_ ;_ * \-#,##0_ ;_ * &quot;-&quot;_ ;_ @_ ">
                  <c:v>第二季度</c:v>
                </c:pt>
                <c:pt idx="2" c:formatCode="_ * #,##0_ ;_ * \-#,##0_ ;_ * &quot;-&quot;_ ;_ @_ ">
                  <c:v>第三季度</c:v>
                </c:pt>
                <c:pt idx="3" c:formatCode="_ * #,##0_ ;_ * \-#,##0_ ;_ * &quot;-&quot;_ ;_ @_ ">
                  <c:v>第四季度</c:v>
                </c:pt>
              </c:strCache>
            </c:strRef>
          </c:cat>
          <c:val>
            <c:numRef>
              <c:f>新数据源!$B$49:$E$49</c:f>
              <c:numCache>
                <c:formatCode>_ * #,##0_ ;_ * \-#,##0_ ;_ * "-"_ ;_ @_ </c:formatCode>
                <c:ptCount val="4"/>
                <c:pt idx="0">
                  <c:v>260</c:v>
                </c:pt>
                <c:pt idx="1">
                  <c:v>210.6</c:v>
                </c:pt>
                <c:pt idx="2">
                  <c:v>228.8</c:v>
                </c:pt>
                <c:pt idx="3">
                  <c:v>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5321071"/>
        <c:axId val="893320511"/>
      </c:areaChart>
      <c:catAx>
        <c:axId val="1495321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893320511"/>
        <c:crosses val="autoZero"/>
        <c:auto val="1"/>
        <c:lblAlgn val="ctr"/>
        <c:lblOffset val="100"/>
        <c:noMultiLvlLbl val="0"/>
      </c:catAx>
      <c:valAx>
        <c:axId val="893320511"/>
        <c:scaling>
          <c:orientation val="minMax"/>
        </c:scaling>
        <c:delete val="0"/>
        <c:axPos val="l"/>
        <c:numFmt formatCode="_ * #,##0_ ;_ * \-#,##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</a:p>
        </c:txPr>
        <c:crossAx val="14953210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rgbClr val="40404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x="43" fmlaLink="新数据源!$A$47" fmlaRange="新数据源!$A$34:$A$41" noThreeD="1" page="8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623603</xdr:colOff>
      <xdr:row>16</xdr:row>
      <xdr:rowOff>160867</xdr:rowOff>
    </xdr:from>
    <xdr:to>
      <xdr:col>16</xdr:col>
      <xdr:colOff>605368</xdr:colOff>
      <xdr:row>39</xdr:row>
      <xdr:rowOff>12701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rcRect l="1" t="8574" r="10728" b="8265"/>
        <a:stretch>
          <a:fillRect/>
        </a:stretch>
      </xdr:blipFill>
      <xdr:spPr>
        <a:xfrm>
          <a:off x="12433300" y="3113405"/>
          <a:ext cx="2724785" cy="2928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332813</xdr:colOff>
      <xdr:row>1</xdr:row>
      <xdr:rowOff>2737</xdr:rowOff>
    </xdr:from>
    <xdr:to>
      <xdr:col>4</xdr:col>
      <xdr:colOff>330695</xdr:colOff>
      <xdr:row>8</xdr:row>
      <xdr:rowOff>173565</xdr:rowOff>
    </xdr:to>
    <xdr:graphicFrame>
      <xdr:nvGraphicFramePr>
        <xdr:cNvPr id="2" name="图表 1"/>
        <xdr:cNvGraphicFramePr/>
      </xdr:nvGraphicFramePr>
      <xdr:xfrm>
        <a:off x="332740" y="692785"/>
        <a:ext cx="2740660" cy="143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488366</xdr:colOff>
      <xdr:row>1</xdr:row>
      <xdr:rowOff>2737</xdr:rowOff>
    </xdr:from>
    <xdr:to>
      <xdr:col>8</xdr:col>
      <xdr:colOff>486249</xdr:colOff>
      <xdr:row>8</xdr:row>
      <xdr:rowOff>173565</xdr:rowOff>
    </xdr:to>
    <xdr:graphicFrame>
      <xdr:nvGraphicFramePr>
        <xdr:cNvPr id="5" name="图表 4"/>
        <xdr:cNvGraphicFramePr/>
      </xdr:nvGraphicFramePr>
      <xdr:xfrm>
        <a:off x="3231515" y="692785"/>
        <a:ext cx="2740660" cy="143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1450</xdr:colOff>
      <xdr:row>1</xdr:row>
      <xdr:rowOff>2737</xdr:rowOff>
    </xdr:from>
    <xdr:to>
      <xdr:col>12</xdr:col>
      <xdr:colOff>641803</xdr:colOff>
      <xdr:row>8</xdr:row>
      <xdr:rowOff>173565</xdr:rowOff>
    </xdr:to>
    <xdr:graphicFrame>
      <xdr:nvGraphicFramePr>
        <xdr:cNvPr id="7" name="图表 6"/>
        <xdr:cNvGraphicFramePr/>
      </xdr:nvGraphicFramePr>
      <xdr:xfrm>
        <a:off x="6173470" y="692785"/>
        <a:ext cx="2697480" cy="143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157004</xdr:colOff>
      <xdr:row>1</xdr:row>
      <xdr:rowOff>2737</xdr:rowOff>
    </xdr:from>
    <xdr:to>
      <xdr:col>17</xdr:col>
      <xdr:colOff>154887</xdr:colOff>
      <xdr:row>8</xdr:row>
      <xdr:rowOff>173565</xdr:rowOff>
    </xdr:to>
    <xdr:graphicFrame>
      <xdr:nvGraphicFramePr>
        <xdr:cNvPr id="8" name="图表 7"/>
        <xdr:cNvGraphicFramePr/>
      </xdr:nvGraphicFramePr>
      <xdr:xfrm>
        <a:off x="9072245" y="692785"/>
        <a:ext cx="2740660" cy="1437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346136</xdr:colOff>
      <xdr:row>9</xdr:row>
      <xdr:rowOff>90144</xdr:rowOff>
    </xdr:from>
    <xdr:to>
      <xdr:col>4</xdr:col>
      <xdr:colOff>338666</xdr:colOff>
      <xdr:row>24</xdr:row>
      <xdr:rowOff>129490</xdr:rowOff>
    </xdr:to>
    <xdr:graphicFrame>
      <xdr:nvGraphicFramePr>
        <xdr:cNvPr id="11" name="图表 10"/>
        <xdr:cNvGraphicFramePr/>
      </xdr:nvGraphicFramePr>
      <xdr:xfrm>
        <a:off x="346075" y="2227580"/>
        <a:ext cx="2735580" cy="27539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157004</xdr:colOff>
      <xdr:row>9</xdr:row>
      <xdr:rowOff>90144</xdr:rowOff>
    </xdr:from>
    <xdr:to>
      <xdr:col>17</xdr:col>
      <xdr:colOff>149534</xdr:colOff>
      <xdr:row>24</xdr:row>
      <xdr:rowOff>129490</xdr:rowOff>
    </xdr:to>
    <xdr:graphicFrame>
      <xdr:nvGraphicFramePr>
        <xdr:cNvPr id="12" name="图表 11"/>
        <xdr:cNvGraphicFramePr/>
      </xdr:nvGraphicFramePr>
      <xdr:xfrm>
        <a:off x="9072245" y="2227580"/>
        <a:ext cx="2735580" cy="27539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433295</xdr:colOff>
      <xdr:row>9</xdr:row>
      <xdr:rowOff>94627</xdr:rowOff>
    </xdr:from>
    <xdr:to>
      <xdr:col>13</xdr:col>
      <xdr:colOff>9961</xdr:colOff>
      <xdr:row>24</xdr:row>
      <xdr:rowOff>114549</xdr:rowOff>
    </xdr:to>
    <xdr:graphicFrame>
      <xdr:nvGraphicFramePr>
        <xdr:cNvPr id="14" name="图表 13"/>
        <xdr:cNvGraphicFramePr/>
      </xdr:nvGraphicFramePr>
      <xdr:xfrm>
        <a:off x="3176270" y="2232660"/>
        <a:ext cx="5748655" cy="2734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298822</xdr:colOff>
      <xdr:row>25</xdr:row>
      <xdr:rowOff>29882</xdr:rowOff>
    </xdr:from>
    <xdr:to>
      <xdr:col>9</xdr:col>
      <xdr:colOff>39842</xdr:colOff>
      <xdr:row>42</xdr:row>
      <xdr:rowOff>24902</xdr:rowOff>
    </xdr:to>
    <xdr:graphicFrame>
      <xdr:nvGraphicFramePr>
        <xdr:cNvPr id="15" name="图表 14"/>
        <xdr:cNvGraphicFramePr/>
      </xdr:nvGraphicFramePr>
      <xdr:xfrm>
        <a:off x="298450" y="5063490"/>
        <a:ext cx="5913120" cy="30714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129491</xdr:colOff>
      <xdr:row>25</xdr:row>
      <xdr:rowOff>39841</xdr:rowOff>
    </xdr:from>
    <xdr:to>
      <xdr:col>17</xdr:col>
      <xdr:colOff>174314</xdr:colOff>
      <xdr:row>42</xdr:row>
      <xdr:rowOff>24900</xdr:rowOff>
    </xdr:to>
    <xdr:graphicFrame>
      <xdr:nvGraphicFramePr>
        <xdr:cNvPr id="16" name="图表 15"/>
        <xdr:cNvGraphicFramePr/>
      </xdr:nvGraphicFramePr>
      <xdr:xfrm>
        <a:off x="6301105" y="5073015"/>
        <a:ext cx="5531485" cy="30619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543858</xdr:colOff>
          <xdr:row>28</xdr:row>
          <xdr:rowOff>127997</xdr:rowOff>
        </xdr:from>
        <xdr:to>
          <xdr:col>17</xdr:col>
          <xdr:colOff>17182</xdr:colOff>
          <xdr:row>30</xdr:row>
          <xdr:rowOff>58768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9458960" y="5704205"/>
              <a:ext cx="2216785" cy="29273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0.23621</cdr:x>
      <cdr:y>0.14072</cdr:y>
    </cdr:from>
    <cdr:to>
      <cdr:x>0.74486</cdr:x>
      <cdr:y>0.36527</cdr:y>
    </cdr:to>
    <cdr:sp textlink="新数据源!$A$2"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07485" y="198969"/>
          <a:ext cx="1308100" cy="317500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5F28D049-DB3E-47D4-AB1F-871C96912993}" type="TxLink">
            <a:rPr lang="zh-CN" altLang="en-US" sz="1400" b="0" i="0" u="none" strike="noStrike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</a:fld>
          <a:endParaRPr lang="zh-CN" altLang="en-US" sz="16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0.2214</cdr:x>
      <cdr:y>0.49102</cdr:y>
    </cdr:from>
    <cdr:to>
      <cdr:x>0.75967</cdr:x>
      <cdr:y>0.87725</cdr:y>
    </cdr:to>
    <cdr:sp textlink="新数据源!$F$2"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9385" y="694271"/>
          <a:ext cx="1384300" cy="546098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4BFA0B19-B44E-4A1E-BD3D-FF53C51F46D3}" type="TxLink">
            <a:rPr lang="en-US" altLang="en-US" sz="2800" b="0" i="0" u="none" strike="noStrike">
              <a:solidFill>
                <a:schemeClr val="bg1"/>
              </a:solidFill>
              <a:latin typeface="Arial Black" panose="020B0A04020102020204" pitchFamily="34" charset="0"/>
              <a:ea typeface="等线" panose="02010600030101010101" charset="-122"/>
            </a:rPr>
          </a:fld>
          <a:endParaRPr lang="zh-CN" altLang="en-US" sz="3200">
            <a:solidFill>
              <a:schemeClr val="bg1"/>
            </a:solidFill>
            <a:latin typeface="Arial Black" panose="020B0A04020102020204" pitchFamily="34" charset="0"/>
            <a:ea typeface="微软雅黑" panose="020B0503020204020204" pitchFamily="34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0.23621</cdr:x>
      <cdr:y>0.14072</cdr:y>
    </cdr:from>
    <cdr:to>
      <cdr:x>0.74486</cdr:x>
      <cdr:y>0.36527</cdr:y>
    </cdr:to>
    <cdr:sp textlink="新数据源!$A$3"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07485" y="198969"/>
          <a:ext cx="1308100" cy="317500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FF606F7F-FCD8-4A55-8874-1DB0DEE176A8}" type="TxLink">
            <a:rPr lang="zh-CN" altLang="en-US" sz="1400" b="0" i="0" u="none" strike="noStrike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</a:fld>
          <a:endParaRPr lang="zh-CN" altLang="en-US" sz="1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0.2214</cdr:x>
      <cdr:y>0.49102</cdr:y>
    </cdr:from>
    <cdr:to>
      <cdr:x>0.75967</cdr:x>
      <cdr:y>0.87725</cdr:y>
    </cdr:to>
    <cdr:sp textlink="新数据源!$F$3"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9385" y="694271"/>
          <a:ext cx="1384300" cy="546098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77597631-F1CD-4FD3-8787-EB69060A4191}" type="TxLink">
            <a:rPr lang="en-US" altLang="en-US" sz="2800" b="0" i="0" u="none" strike="noStrike">
              <a:solidFill>
                <a:schemeClr val="bg1"/>
              </a:solidFill>
              <a:latin typeface="Arial Black" panose="020B0A04020102020204" pitchFamily="34" charset="0"/>
              <a:ea typeface="等线" panose="02010600030101010101" charset="-122"/>
            </a:rPr>
          </a:fld>
          <a:endParaRPr lang="zh-CN" altLang="en-US" sz="2800">
            <a:solidFill>
              <a:schemeClr val="bg1"/>
            </a:solidFill>
            <a:latin typeface="Arial Black" panose="020B0A04020102020204" pitchFamily="34" charset="0"/>
            <a:ea typeface="微软雅黑" panose="020B0503020204020204" pitchFamily="34" charset="-122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0.23621</cdr:x>
      <cdr:y>0.14072</cdr:y>
    </cdr:from>
    <cdr:to>
      <cdr:x>0.74486</cdr:x>
      <cdr:y>0.36527</cdr:y>
    </cdr:to>
    <cdr:sp textlink="新数据源!$A$4"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07485" y="198969"/>
          <a:ext cx="1308100" cy="317500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BCC62143-AD3C-4D5D-B6DE-832519DB1F77}" type="TxLink">
            <a:rPr lang="zh-CN" altLang="en-US" sz="1400" b="0" i="0" u="none" strike="noStrike">
              <a:solidFill>
                <a:schemeClr val="bg1"/>
              </a:solidFill>
              <a:latin typeface="等线" panose="02010600030101010101" charset="-122"/>
              <a:ea typeface="等线" panose="02010600030101010101" charset="-122"/>
            </a:rPr>
          </a:fld>
          <a:endParaRPr lang="zh-CN" altLang="en-US" sz="1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0.2214</cdr:x>
      <cdr:y>0.49102</cdr:y>
    </cdr:from>
    <cdr:to>
      <cdr:x>0.75967</cdr:x>
      <cdr:y>0.87725</cdr:y>
    </cdr:to>
    <cdr:sp textlink="新数据源!$F$4"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9385" y="694271"/>
          <a:ext cx="1384300" cy="546098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51AF6F71-F57D-4D92-9753-F25DCF8B86CE}" type="TxLink">
            <a:rPr lang="en-US" altLang="en-US" sz="2800" b="0" i="0" u="none" strike="noStrike">
              <a:solidFill>
                <a:schemeClr val="bg1"/>
              </a:solidFill>
              <a:latin typeface="Arial Black" panose="020B0A04020102020204" pitchFamily="34" charset="0"/>
              <a:ea typeface="微软雅黑" panose="020B0503020204020204" pitchFamily="34" charset="-122"/>
            </a:rPr>
          </a:fld>
          <a:endParaRPr lang="zh-CN" altLang="en-US" sz="2800">
            <a:solidFill>
              <a:schemeClr val="bg1"/>
            </a:solidFill>
            <a:latin typeface="Arial Black" panose="020B0A04020102020204" pitchFamily="34" charset="0"/>
            <a:ea typeface="微软雅黑" panose="020B0503020204020204" pitchFamily="34" charset="-122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0.23621</cdr:x>
      <cdr:y>0.14072</cdr:y>
    </cdr:from>
    <cdr:to>
      <cdr:x>0.74486</cdr:x>
      <cdr:y>0.36527</cdr:y>
    </cdr:to>
    <cdr:sp textlink="新数据源!$A$5"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07485" y="198969"/>
          <a:ext cx="1308100" cy="317500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4DA382A3-3488-4835-A95F-7A3677B85DDC}" type="TxLink">
            <a:rPr lang="zh-CN" altLang="en-US" sz="1400" b="0" i="0" u="none" strike="noStrike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</a:fld>
          <a:endParaRPr lang="zh-CN" altLang="en-US" sz="14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0.2214</cdr:x>
      <cdr:y>0.49102</cdr:y>
    </cdr:from>
    <cdr:to>
      <cdr:x>0.75967</cdr:x>
      <cdr:y>0.87725</cdr:y>
    </cdr:to>
    <cdr:sp textlink="新数据源!$F$5"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569385" y="694271"/>
          <a:ext cx="1384300" cy="546098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ctr"/>
          <a:fld id="{2C12BE35-DF86-4BD7-9B3C-21FB5B4B9810}" type="TxLink">
            <a:rPr lang="en-US" altLang="en-US" sz="2800" b="0" i="0" u="none" strike="noStrike">
              <a:solidFill>
                <a:schemeClr val="bg1"/>
              </a:solidFill>
              <a:latin typeface="Arial Black" panose="020B0A04020102020204" pitchFamily="34" charset="0"/>
              <a:ea typeface="等线" panose="02010600030101010101" charset="-122"/>
            </a:rPr>
          </a:fld>
          <a:endParaRPr lang="zh-CN" altLang="en-US" sz="2800">
            <a:solidFill>
              <a:schemeClr val="bg1"/>
            </a:solidFill>
            <a:latin typeface="Arial Black" panose="020B0A04020102020204" pitchFamily="34" charset="0"/>
            <a:ea typeface="微软雅黑" panose="020B0503020204020204" pitchFamily="34" charset="-122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0.27308</cdr:x>
      <cdr:y>0</cdr:y>
    </cdr:from>
    <cdr:to>
      <cdr:x>0.83479</cdr:x>
      <cdr:y>0.12046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699745" y="0"/>
          <a:ext cx="1439333" cy="328705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l"/>
          <a:r>
            <a:rPr lang="zh-CN" altLang="en-US" sz="12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成本费用构成图</a:t>
          </a:r>
          <a:endParaRPr lang="zh-CN" altLang="en-US" sz="12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0.21671</cdr:x>
      <cdr:y>0</cdr:y>
    </cdr:from>
    <cdr:to>
      <cdr:x>0.88338</cdr:x>
      <cdr:y>0.12046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55311" y="0"/>
          <a:ext cx="1708276" cy="328706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l"/>
          <a:r>
            <a:rPr lang="zh-CN" altLang="en-US" sz="12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部门运营成本分布图</a:t>
          </a:r>
          <a:endParaRPr lang="zh-CN" altLang="en-US" sz="1200" b="1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0.38848</cdr:x>
      <cdr:y>0</cdr:y>
    </cdr:from>
    <cdr:to>
      <cdr:x>0.81691</cdr:x>
      <cdr:y>0.13419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2081804" y="0"/>
          <a:ext cx="2295960" cy="363569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l"/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运营成本季度分析图</a:t>
          </a:r>
          <a:endParaRPr lang="zh-CN" altLang="en-US" sz="12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0.35221</cdr:x>
      <cdr:y>0</cdr:y>
    </cdr:from>
    <cdr:to>
      <cdr:x>0.87215</cdr:x>
      <cdr:y>0.12583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610296" y="0"/>
          <a:ext cx="2377179" cy="345179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l"/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运营成本完成情况分析</a:t>
          </a:r>
          <a:endParaRPr lang="zh-CN" altLang="en-US" sz="12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0.31796</cdr:x>
      <cdr:y>0.00329</cdr:y>
    </cdr:from>
    <cdr:to>
      <cdr:x>0.73295</cdr:x>
      <cdr:y>0.14614</cdr:y>
    </cdr:to>
    <cdr:sp textlink="新数据源!$B$52"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648508" y="9964"/>
          <a:ext cx="2151529" cy="433294"/>
        </a:xfrm>
        <a:prstGeom xmlns:a="http://schemas.openxmlformats.org/drawingml/2006/main" prst="rect">
          <a:avLst/>
        </a:prstGeom>
        <a:noFill/>
        <a:ln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 xmlns:a="http://schemas.openxmlformats.org/drawingml/2006/main">
        <a:bodyPr vertOverflow="clip" horzOverflow="clip" wrap="square" rtlCol="0" anchor="t"/>
        <a:lstStyle/>
        <a:p>
          <a:pPr algn="l"/>
          <a:fld id="{2E0C2545-F694-4CF0-9B71-EA642EEC1FAF}" type="TxLink">
            <a:rPr lang="zh-CN" altLang="en-US" sz="1200" b="0" i="0" u="none" strike="noStrike">
              <a:solidFill>
                <a:schemeClr val="bg1"/>
              </a:solidFill>
              <a:latin typeface="等线" panose="02010600030101010101" charset="-122"/>
              <a:ea typeface="等线" panose="02010600030101010101" charset="-122"/>
            </a:rPr>
          </a:fld>
          <a:endParaRPr lang="zh-CN" altLang="en-US" sz="12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数据大屏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66FF"/>
      </a:accent1>
      <a:accent2>
        <a:srgbClr val="FF9999"/>
      </a:accent2>
      <a:accent3>
        <a:srgbClr val="FFCC66"/>
      </a:accent3>
      <a:accent4>
        <a:srgbClr val="CCFF66"/>
      </a:accent4>
      <a:accent5>
        <a:srgbClr val="66FF66"/>
      </a:accent5>
      <a:accent6>
        <a:srgbClr val="00FFCC"/>
      </a:accent6>
      <a:hlink>
        <a:srgbClr val="28DCF3"/>
      </a:hlink>
      <a:folHlink>
        <a:srgbClr val="8A27DB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 algn="l">
          <a:defRPr sz="120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"/>
  <sheetViews>
    <sheetView topLeftCell="A13" workbookViewId="0">
      <selection activeCell="R19" sqref="R19:R24"/>
    </sheetView>
  </sheetViews>
  <sheetFormatPr defaultColWidth="9" defaultRowHeight="14.25"/>
  <cols>
    <col min="1" max="1" width="26.875" customWidth="1"/>
    <col min="2" max="2" width="17" style="3" customWidth="1"/>
    <col min="3" max="3" width="14.1166666666667" customWidth="1"/>
    <col min="4" max="4" width="10.0583333333333" customWidth="1"/>
    <col min="5" max="5" width="12.1166666666667" customWidth="1"/>
    <col min="8" max="8" width="12.875" customWidth="1"/>
    <col min="11" max="11" width="16.9416666666667" customWidth="1"/>
    <col min="18" max="18" width="12.9416666666667" customWidth="1"/>
  </cols>
  <sheetData>
    <row r="1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>
        <f ca="1" t="shared" ref="B2:E2" si="0">RANDBETWEEN(2400,2700)</f>
        <v>2464</v>
      </c>
      <c r="C2">
        <f ca="1" t="shared" si="0"/>
        <v>2576</v>
      </c>
      <c r="D2">
        <f ca="1" t="shared" si="0"/>
        <v>2408</v>
      </c>
      <c r="E2">
        <f ca="1" t="shared" si="0"/>
        <v>2607</v>
      </c>
      <c r="F2" s="6">
        <f ca="1">SUM(B2:E2)</f>
        <v>10055</v>
      </c>
    </row>
    <row r="3" spans="1:6">
      <c r="A3" s="6" t="s">
        <v>7</v>
      </c>
      <c r="B3" s="3">
        <f>B44</f>
        <v>1276.9275</v>
      </c>
      <c r="C3" s="3">
        <f ca="1">C44</f>
        <v>887.73275</v>
      </c>
      <c r="D3" s="3">
        <f ca="1">D44</f>
        <v>984.380025</v>
      </c>
      <c r="E3" s="3">
        <f ca="1">E44</f>
        <v>792.5294</v>
      </c>
      <c r="F3" s="7">
        <f ca="1">F44</f>
        <v>3941.569675</v>
      </c>
    </row>
    <row r="4" spans="1:6">
      <c r="A4" s="6" t="s">
        <v>8</v>
      </c>
      <c r="B4" s="3">
        <f ca="1">B2-B3</f>
        <v>1187.0725</v>
      </c>
      <c r="C4" s="3">
        <f ca="1" t="shared" ref="C4:F4" si="1">C2-C3</f>
        <v>1688.26725</v>
      </c>
      <c r="D4" s="3">
        <f ca="1" t="shared" si="1"/>
        <v>1423.619975</v>
      </c>
      <c r="E4" s="3">
        <f ca="1" t="shared" si="1"/>
        <v>1814.4706</v>
      </c>
      <c r="F4" s="7">
        <f ca="1" t="shared" si="1"/>
        <v>6113.430325</v>
      </c>
    </row>
    <row r="5" spans="1:6">
      <c r="A5" s="6" t="s">
        <v>9</v>
      </c>
      <c r="B5" s="8">
        <f ca="1">B4/B2</f>
        <v>0.481766436688312</v>
      </c>
      <c r="C5" s="8">
        <f ca="1" t="shared" ref="C5:F5" si="2">C4/C2</f>
        <v>0.655383249223602</v>
      </c>
      <c r="D5" s="8">
        <f ca="1" t="shared" si="2"/>
        <v>0.591204308554817</v>
      </c>
      <c r="E5" s="8">
        <f ca="1" t="shared" si="2"/>
        <v>0.695999462984273</v>
      </c>
      <c r="F5" s="9">
        <f ca="1" t="shared" si="2"/>
        <v>0.607999037792143</v>
      </c>
    </row>
    <row r="8" ht="16.5" spans="1:9">
      <c r="A8" s="4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H8" s="10" t="s">
        <v>10</v>
      </c>
      <c r="I8" s="16">
        <f>J38</f>
        <v>4550</v>
      </c>
    </row>
    <row r="9" ht="16.5" spans="1:9">
      <c r="A9" s="6" t="s">
        <v>11</v>
      </c>
      <c r="B9" s="3">
        <f>B44</f>
        <v>1276.9275</v>
      </c>
      <c r="C9" s="3">
        <f ca="1">C44</f>
        <v>887.73275</v>
      </c>
      <c r="D9" s="3">
        <f ca="1">D44</f>
        <v>984.380025</v>
      </c>
      <c r="E9" s="3">
        <f ca="1">E44</f>
        <v>792.5294</v>
      </c>
      <c r="F9" s="7">
        <f ca="1">SUM(B9:E9)</f>
        <v>3941.569675</v>
      </c>
      <c r="H9" s="10" t="s">
        <v>12</v>
      </c>
      <c r="I9" s="16">
        <f ca="1">I38</f>
        <v>3941.569675</v>
      </c>
    </row>
    <row r="10" spans="1:9">
      <c r="A10" s="6" t="s">
        <v>13</v>
      </c>
      <c r="B10" s="3">
        <v>300</v>
      </c>
      <c r="C10" s="3">
        <v>300</v>
      </c>
      <c r="D10" s="3">
        <v>300</v>
      </c>
      <c r="E10" s="3">
        <v>300</v>
      </c>
      <c r="F10" s="7">
        <f t="shared" ref="F10:F13" si="3">SUM(B10:E10)</f>
        <v>1200</v>
      </c>
      <c r="H10" s="10" t="s">
        <v>14</v>
      </c>
      <c r="I10" s="17">
        <f ca="1">I9/I8</f>
        <v>0.866279049450549</v>
      </c>
    </row>
    <row r="11" spans="1:9">
      <c r="A11" s="6" t="s">
        <v>15</v>
      </c>
      <c r="B11" s="3">
        <v>120</v>
      </c>
      <c r="C11">
        <v>100</v>
      </c>
      <c r="D11">
        <v>80</v>
      </c>
      <c r="E11">
        <v>130</v>
      </c>
      <c r="F11" s="7">
        <f t="shared" si="3"/>
        <v>430</v>
      </c>
      <c r="H11" s="11" t="s">
        <v>16</v>
      </c>
      <c r="I11" s="18">
        <f ca="1">1-I10</f>
        <v>0.133720950549451</v>
      </c>
    </row>
    <row r="12" spans="1:6">
      <c r="A12" s="6" t="s">
        <v>17</v>
      </c>
      <c r="B12" s="3">
        <v>80</v>
      </c>
      <c r="C12" s="3">
        <v>80</v>
      </c>
      <c r="D12" s="3">
        <v>80</v>
      </c>
      <c r="E12" s="3">
        <v>80</v>
      </c>
      <c r="F12" s="7">
        <f t="shared" si="3"/>
        <v>320</v>
      </c>
    </row>
    <row r="13" spans="1:6">
      <c r="A13" s="12" t="s">
        <v>5</v>
      </c>
      <c r="B13" s="13">
        <f>SUM(B9:B12)</f>
        <v>1776.9275</v>
      </c>
      <c r="C13" s="13">
        <f ca="1" t="shared" ref="C13:E13" si="4">SUM(C9:C12)</f>
        <v>1367.73275</v>
      </c>
      <c r="D13" s="13">
        <f ca="1" t="shared" si="4"/>
        <v>1444.380025</v>
      </c>
      <c r="E13" s="13">
        <f ca="1" t="shared" si="4"/>
        <v>1302.5294</v>
      </c>
      <c r="F13" s="13">
        <f ca="1" t="shared" si="3"/>
        <v>5891.569675</v>
      </c>
    </row>
    <row r="16" spans="1:6">
      <c r="A16" s="5" t="s">
        <v>18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</row>
    <row r="17" spans="1:6">
      <c r="A17" s="6" t="s">
        <v>19</v>
      </c>
      <c r="B17" s="3">
        <f>B$23*B24</f>
        <v>638.46375</v>
      </c>
      <c r="C17" s="3">
        <f ca="1">C$23*C24</f>
        <v>443.866375</v>
      </c>
      <c r="D17" s="3">
        <f ca="1">D$23*D24</f>
        <v>492.1900125</v>
      </c>
      <c r="E17" s="3">
        <f ca="1">E$23*E24</f>
        <v>396.2647</v>
      </c>
      <c r="F17" s="7">
        <f ca="1">SUM(B17:E17)</f>
        <v>1970.7848375</v>
      </c>
    </row>
    <row r="18" spans="1:6">
      <c r="A18" s="6" t="s">
        <v>20</v>
      </c>
      <c r="B18" s="3">
        <f>B$23*B25</f>
        <v>255.3855</v>
      </c>
      <c r="C18" s="3">
        <f ca="1">C$23*C25</f>
        <v>177.54655</v>
      </c>
      <c r="D18" s="3">
        <f ca="1">D$23*D25</f>
        <v>196.876005</v>
      </c>
      <c r="E18" s="3">
        <f ca="1">E$23*E25</f>
        <v>158.50588</v>
      </c>
      <c r="F18" s="7">
        <f ca="1" t="shared" ref="F18:F22" si="5">SUM(B18:E18)</f>
        <v>788.313935</v>
      </c>
    </row>
    <row r="19" spans="1:18">
      <c r="A19" s="6" t="s">
        <v>21</v>
      </c>
      <c r="B19" s="3">
        <f>B$23*B26</f>
        <v>242.616225</v>
      </c>
      <c r="C19" s="3">
        <f ca="1">C$23*C26</f>
        <v>168.6692225</v>
      </c>
      <c r="D19" s="3">
        <f ca="1">D$23*D26</f>
        <v>187.03220475</v>
      </c>
      <c r="E19" s="3">
        <f ca="1">E$23*E26</f>
        <v>150.580586</v>
      </c>
      <c r="F19" s="7">
        <f ca="1" t="shared" si="5"/>
        <v>748.89823825</v>
      </c>
      <c r="R19" s="21">
        <v>255102255</v>
      </c>
    </row>
    <row r="20" spans="1:18">
      <c r="A20" s="6" t="s">
        <v>22</v>
      </c>
      <c r="B20" s="3">
        <f>B$23*B27</f>
        <v>63.846375</v>
      </c>
      <c r="C20" s="3">
        <f ca="1">C$23*C27</f>
        <v>44.3866375</v>
      </c>
      <c r="D20" s="3">
        <f ca="1">D$23*D27</f>
        <v>49.21900125</v>
      </c>
      <c r="E20" s="3">
        <f ca="1">E$23*E27</f>
        <v>39.62647</v>
      </c>
      <c r="F20" s="7">
        <f ca="1" t="shared" si="5"/>
        <v>197.07848375</v>
      </c>
      <c r="R20" s="22" t="s">
        <v>23</v>
      </c>
    </row>
    <row r="21" spans="1:18">
      <c r="A21" s="6" t="s">
        <v>24</v>
      </c>
      <c r="B21" s="3">
        <f>B$23*B28</f>
        <v>76.61565</v>
      </c>
      <c r="C21" s="3">
        <f ca="1">C$23*C28</f>
        <v>53.263965</v>
      </c>
      <c r="D21" s="3">
        <f ca="1">D$23*D28</f>
        <v>59.0628015</v>
      </c>
      <c r="E21" s="3">
        <f ca="1">E$23*E28</f>
        <v>47.551764</v>
      </c>
      <c r="F21" s="7">
        <f ca="1" t="shared" si="5"/>
        <v>236.4941805</v>
      </c>
      <c r="R21" s="21">
        <v>255204102</v>
      </c>
    </row>
    <row r="22" spans="1:18">
      <c r="A22" s="12" t="s">
        <v>5</v>
      </c>
      <c r="B22" s="14">
        <f>SUM(B17:B21)</f>
        <v>1276.9275</v>
      </c>
      <c r="C22" s="14">
        <f ca="1" t="shared" ref="C22:E22" si="6">SUM(C17:C21)</f>
        <v>887.73275</v>
      </c>
      <c r="D22" s="14">
        <f ca="1" t="shared" si="6"/>
        <v>984.380025</v>
      </c>
      <c r="E22" s="14">
        <f ca="1" t="shared" si="6"/>
        <v>792.5294</v>
      </c>
      <c r="F22" s="13">
        <f ca="1" t="shared" si="5"/>
        <v>3941.569675</v>
      </c>
      <c r="R22" s="23">
        <v>204255102</v>
      </c>
    </row>
    <row r="23" hidden="1" spans="2:18">
      <c r="B23" s="7">
        <f>B44</f>
        <v>1276.9275</v>
      </c>
      <c r="C23" s="7">
        <f ca="1">C44</f>
        <v>887.73275</v>
      </c>
      <c r="D23" s="7">
        <f ca="1">D44</f>
        <v>984.380025</v>
      </c>
      <c r="E23" s="7">
        <f ca="1">E44</f>
        <v>792.5294</v>
      </c>
      <c r="R23" s="21">
        <v>102255102</v>
      </c>
    </row>
    <row r="24" hidden="1" spans="2:18">
      <c r="B24" s="6">
        <v>0.5</v>
      </c>
      <c r="C24" s="6">
        <v>0.5</v>
      </c>
      <c r="D24" s="6">
        <v>0.5</v>
      </c>
      <c r="E24" s="6">
        <v>0.5</v>
      </c>
      <c r="R24" s="22" t="s">
        <v>25</v>
      </c>
    </row>
    <row r="25" hidden="1" spans="2:5">
      <c r="B25" s="6">
        <v>0.2</v>
      </c>
      <c r="C25" s="6">
        <v>0.2</v>
      </c>
      <c r="D25" s="6">
        <v>0.2</v>
      </c>
      <c r="E25" s="6">
        <v>0.2</v>
      </c>
    </row>
    <row r="26" hidden="1" spans="2:5">
      <c r="B26" s="6">
        <v>0.19</v>
      </c>
      <c r="C26" s="6">
        <v>0.19</v>
      </c>
      <c r="D26" s="6">
        <v>0.19</v>
      </c>
      <c r="E26" s="6">
        <v>0.19</v>
      </c>
    </row>
    <row r="27" hidden="1" spans="2:5">
      <c r="B27" s="6">
        <v>0.05</v>
      </c>
      <c r="C27" s="6">
        <v>0.05</v>
      </c>
      <c r="D27" s="6">
        <v>0.05</v>
      </c>
      <c r="E27" s="6">
        <v>0.05</v>
      </c>
    </row>
    <row r="28" hidden="1" spans="2:5">
      <c r="B28" s="6">
        <v>0.06</v>
      </c>
      <c r="C28" s="6">
        <v>0.06</v>
      </c>
      <c r="D28" s="6">
        <v>0.06</v>
      </c>
      <c r="E28" s="6">
        <v>0.06</v>
      </c>
    </row>
    <row r="29" spans="2:2">
      <c r="B29"/>
    </row>
    <row r="30" spans="2:2">
      <c r="B30"/>
    </row>
    <row r="31" spans="2:2">
      <c r="B31"/>
    </row>
    <row r="32" spans="2:2">
      <c r="B32"/>
    </row>
    <row r="33" s="2" customFormat="1" spans="1:11">
      <c r="A33" s="4" t="s">
        <v>0</v>
      </c>
      <c r="B33" s="5" t="s">
        <v>1</v>
      </c>
      <c r="C33" s="5" t="s">
        <v>2</v>
      </c>
      <c r="D33" s="5" t="s">
        <v>3</v>
      </c>
      <c r="E33" s="5" t="s">
        <v>4</v>
      </c>
      <c r="F33" s="5" t="s">
        <v>5</v>
      </c>
      <c r="H33" s="5" t="s">
        <v>7</v>
      </c>
      <c r="I33" s="5" t="s">
        <v>26</v>
      </c>
      <c r="J33" s="5" t="s">
        <v>27</v>
      </c>
      <c r="K33" s="5" t="s">
        <v>28</v>
      </c>
    </row>
    <row r="34" spans="1:11">
      <c r="A34" s="6" t="s">
        <v>29</v>
      </c>
      <c r="B34" s="7">
        <v>80</v>
      </c>
      <c r="C34" s="7">
        <f ca="1" t="shared" ref="C34:C40" si="7">$B34*RANDBETWEEN(50,100)/100</f>
        <v>56.8</v>
      </c>
      <c r="D34" s="7">
        <f ca="1" t="shared" ref="D34:D40" si="8">$B34*RANDBETWEEN(50,100)/100</f>
        <v>80</v>
      </c>
      <c r="E34" s="7">
        <f ca="1" t="shared" ref="E34:E40" si="9">$B34*RANDBETWEEN(50,100)/100</f>
        <v>53.6</v>
      </c>
      <c r="F34" s="3">
        <f ca="1">SUM(B34:E34)</f>
        <v>270.4</v>
      </c>
      <c r="H34" s="15" t="s">
        <v>1</v>
      </c>
      <c r="I34" s="19">
        <f ca="1" t="array" ref="I34:I37">TRANSPOSE(B44:E44)</f>
        <v>1276.9275</v>
      </c>
      <c r="J34">
        <v>1350</v>
      </c>
      <c r="K34" s="8">
        <f ca="1">1-I34/J34</f>
        <v>0.0541277777777778</v>
      </c>
    </row>
    <row r="35" spans="1:11">
      <c r="A35" s="6" t="s">
        <v>30</v>
      </c>
      <c r="B35" s="7">
        <v>427.05</v>
      </c>
      <c r="C35" s="7">
        <f ca="1" t="shared" si="7"/>
        <v>251.9595</v>
      </c>
      <c r="D35" s="7">
        <f ca="1" t="shared" si="8"/>
        <v>354.4515</v>
      </c>
      <c r="E35" s="7">
        <f ca="1" t="shared" si="9"/>
        <v>213.525</v>
      </c>
      <c r="F35" s="3">
        <f ca="1" t="shared" ref="F35:F44" si="10">SUM(B35:E35)</f>
        <v>1246.986</v>
      </c>
      <c r="H35" s="15" t="s">
        <v>2</v>
      </c>
      <c r="I35" s="19">
        <v>887.73275</v>
      </c>
      <c r="J35">
        <v>1000</v>
      </c>
      <c r="K35" s="8">
        <f ca="1" t="shared" ref="K35:K37" si="11">1-I35/J35</f>
        <v>0.11226725</v>
      </c>
    </row>
    <row r="36" spans="1:11">
      <c r="A36" s="6" t="s">
        <v>31</v>
      </c>
      <c r="B36" s="7">
        <v>64.0575</v>
      </c>
      <c r="C36" s="7">
        <f ca="1" t="shared" si="7"/>
        <v>34.59105</v>
      </c>
      <c r="D36" s="7">
        <f ca="1" t="shared" si="8"/>
        <v>32.669325</v>
      </c>
      <c r="E36" s="7">
        <f ca="1" t="shared" si="9"/>
        <v>46.1214</v>
      </c>
      <c r="F36" s="3">
        <f ca="1" t="shared" si="10"/>
        <v>177.439275</v>
      </c>
      <c r="H36" s="15" t="s">
        <v>3</v>
      </c>
      <c r="I36" s="19">
        <v>984.380025</v>
      </c>
      <c r="J36">
        <v>1200</v>
      </c>
      <c r="K36" s="8">
        <f ca="1" t="shared" si="11"/>
        <v>0.1796833125</v>
      </c>
    </row>
    <row r="37" spans="1:11">
      <c r="A37" s="6" t="s">
        <v>32</v>
      </c>
      <c r="B37" s="7">
        <v>55</v>
      </c>
      <c r="C37" s="7">
        <f ca="1" t="shared" si="7"/>
        <v>38.5</v>
      </c>
      <c r="D37" s="7">
        <f ca="1" t="shared" si="8"/>
        <v>40.7</v>
      </c>
      <c r="E37" s="7">
        <f ca="1" t="shared" si="9"/>
        <v>44.55</v>
      </c>
      <c r="F37" s="3">
        <f ca="1" t="shared" si="10"/>
        <v>178.75</v>
      </c>
      <c r="H37" s="15" t="s">
        <v>4</v>
      </c>
      <c r="I37" s="19">
        <v>792.5294</v>
      </c>
      <c r="J37">
        <v>1000</v>
      </c>
      <c r="K37" s="8">
        <f ca="1" t="shared" si="11"/>
        <v>0.2074706</v>
      </c>
    </row>
    <row r="38" spans="1:10">
      <c r="A38" s="6" t="s">
        <v>33</v>
      </c>
      <c r="B38" s="7">
        <v>170.82</v>
      </c>
      <c r="C38" s="7">
        <f ca="1" t="shared" si="7"/>
        <v>121.2822</v>
      </c>
      <c r="D38" s="7">
        <f ca="1" t="shared" si="8"/>
        <v>95.6592</v>
      </c>
      <c r="E38" s="7">
        <f ca="1" t="shared" si="9"/>
        <v>111.033</v>
      </c>
      <c r="F38" s="3">
        <f ca="1" t="shared" si="10"/>
        <v>498.7944</v>
      </c>
      <c r="H38" s="12" t="s">
        <v>5</v>
      </c>
      <c r="I38" s="20">
        <f ca="1">SUM(I34:I37)</f>
        <v>3941.569675</v>
      </c>
      <c r="J38" s="20">
        <f>SUM(J34:J37)</f>
        <v>4550</v>
      </c>
    </row>
    <row r="39" spans="1:6">
      <c r="A39" s="6" t="s">
        <v>34</v>
      </c>
      <c r="B39" s="7">
        <v>260</v>
      </c>
      <c r="C39" s="7">
        <f ca="1" t="shared" si="7"/>
        <v>210.6</v>
      </c>
      <c r="D39" s="7">
        <f ca="1" t="shared" si="8"/>
        <v>228.8</v>
      </c>
      <c r="E39" s="7">
        <f ca="1" t="shared" si="9"/>
        <v>143</v>
      </c>
      <c r="F39" s="3">
        <f ca="1" t="shared" si="10"/>
        <v>842.4</v>
      </c>
    </row>
    <row r="40" spans="1:15">
      <c r="A40" s="6" t="s">
        <v>35</v>
      </c>
      <c r="B40" s="7">
        <v>100</v>
      </c>
      <c r="C40" s="7">
        <f ca="1" t="shared" si="7"/>
        <v>87</v>
      </c>
      <c r="D40" s="7">
        <f ca="1" t="shared" si="8"/>
        <v>51</v>
      </c>
      <c r="E40" s="7">
        <f ca="1" t="shared" si="9"/>
        <v>73</v>
      </c>
      <c r="F40" s="3">
        <f ca="1" t="shared" si="10"/>
        <v>311</v>
      </c>
      <c r="M40" s="3"/>
      <c r="N40" s="3"/>
      <c r="O40" s="3"/>
    </row>
    <row r="41" spans="1:15">
      <c r="A41" s="6" t="s">
        <v>36</v>
      </c>
      <c r="B41" s="7">
        <f>B42+B43</f>
        <v>60</v>
      </c>
      <c r="C41" s="7">
        <f ca="1" t="shared" ref="C41:F41" si="12">C42+C43</f>
        <v>43.5</v>
      </c>
      <c r="D41" s="7">
        <f ca="1" t="shared" si="12"/>
        <v>50.55</v>
      </c>
      <c r="E41" s="7">
        <f ca="1" t="shared" si="12"/>
        <v>53.85</v>
      </c>
      <c r="F41" s="7">
        <f ca="1" t="shared" si="12"/>
        <v>207.9</v>
      </c>
      <c r="M41" s="3"/>
      <c r="N41" s="3"/>
      <c r="O41" s="3"/>
    </row>
    <row r="42" hidden="1" spans="1:6">
      <c r="A42" s="6" t="s">
        <v>37</v>
      </c>
      <c r="B42" s="7">
        <v>15</v>
      </c>
      <c r="C42" s="7">
        <f ca="1">$B42*RANDBETWEEN(50,100)/100</f>
        <v>13.35</v>
      </c>
      <c r="D42" s="7">
        <f ca="1">$B42*RANDBETWEEN(50,100)/100</f>
        <v>7.8</v>
      </c>
      <c r="E42" s="7">
        <f ca="1">$B42*RANDBETWEEN(50,100)/100</f>
        <v>9.3</v>
      </c>
      <c r="F42" s="3">
        <f ca="1" t="shared" si="10"/>
        <v>45.45</v>
      </c>
    </row>
    <row r="43" hidden="1" spans="1:6">
      <c r="A43" s="6" t="s">
        <v>36</v>
      </c>
      <c r="B43" s="7">
        <v>45</v>
      </c>
      <c r="C43" s="7">
        <f ca="1">$B43*RANDBETWEEN(50,100)/100</f>
        <v>30.15</v>
      </c>
      <c r="D43" s="7">
        <f ca="1">$B43*RANDBETWEEN(50,100)/100</f>
        <v>42.75</v>
      </c>
      <c r="E43" s="7">
        <f ca="1">$B43*RANDBETWEEN(50,100)/100</f>
        <v>44.55</v>
      </c>
      <c r="F43" s="3">
        <f ca="1" t="shared" si="10"/>
        <v>162.45</v>
      </c>
    </row>
    <row r="44" spans="1:6">
      <c r="A44" s="12" t="s">
        <v>5</v>
      </c>
      <c r="B44" s="13">
        <f>SUM(B34:B43)</f>
        <v>1276.9275</v>
      </c>
      <c r="C44" s="13">
        <f ca="1">SUM(C34:C43)</f>
        <v>887.73275</v>
      </c>
      <c r="D44" s="13">
        <f ca="1">SUM(D34:D43)</f>
        <v>984.380025</v>
      </c>
      <c r="E44" s="13">
        <f ca="1">SUM(E34:E43)</f>
        <v>792.5294</v>
      </c>
      <c r="F44" s="13">
        <f ca="1" t="shared" si="10"/>
        <v>3941.569675</v>
      </c>
    </row>
    <row r="47" spans="1:1">
      <c r="A47" s="2">
        <v>6</v>
      </c>
    </row>
    <row r="48" spans="1:5">
      <c r="A48" s="15" t="s">
        <v>38</v>
      </c>
      <c r="B48" s="5" t="s">
        <v>1</v>
      </c>
      <c r="C48" s="5" t="s">
        <v>2</v>
      </c>
      <c r="D48" s="5" t="s">
        <v>3</v>
      </c>
      <c r="E48" s="5" t="s">
        <v>4</v>
      </c>
    </row>
    <row r="49" spans="1:6">
      <c r="A49" s="3" t="str">
        <f>INDEX(A34:A41,$A$47)</f>
        <v>水电费</v>
      </c>
      <c r="B49" s="3">
        <f t="shared" ref="B49:F49" si="13">INDEX(B34:B41,$A$47)</f>
        <v>260</v>
      </c>
      <c r="C49" s="3">
        <f ca="1" t="shared" si="13"/>
        <v>210.6</v>
      </c>
      <c r="D49" s="3">
        <f ca="1" t="shared" si="13"/>
        <v>228.8</v>
      </c>
      <c r="E49" s="3">
        <f ca="1" t="shared" si="13"/>
        <v>143</v>
      </c>
      <c r="F49" s="3"/>
    </row>
    <row r="52" spans="1:2">
      <c r="A52" s="15" t="s">
        <v>39</v>
      </c>
      <c r="B52" s="3" t="str">
        <f>A49&amp;"成本季度分析图"</f>
        <v>水电费成本季度分析图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showGridLines="0" tabSelected="1" zoomScale="85" zoomScaleNormal="85" workbookViewId="0">
      <selection activeCell="T24" sqref="T24"/>
    </sheetView>
  </sheetViews>
  <sheetFormatPr defaultColWidth="9" defaultRowHeight="14.25"/>
  <cols>
    <col min="20" max="20" width="15.6416666666667" customWidth="1"/>
    <col min="22" max="22" width="11.35" customWidth="1"/>
  </cols>
  <sheetData>
    <row r="1" ht="54.35" customHeight="1" spans="1:16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</sheetData>
  <mergeCells count="1">
    <mergeCell ref="A1:P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defaultSize="0">
                <anchor moveWithCells="1">
                  <from>
                    <xdr:col>13</xdr:col>
                    <xdr:colOff>543560</xdr:colOff>
                    <xdr:row>28</xdr:row>
                    <xdr:rowOff>127635</xdr:rowOff>
                  </from>
                  <to>
                    <xdr:col>17</xdr:col>
                    <xdr:colOff>17145</xdr:colOff>
                    <xdr:row>30</xdr:row>
                    <xdr:rowOff>58420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新数据源</vt:lpstr>
      <vt:lpstr>成本费用看板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WPS_1491877937</cp:lastModifiedBy>
  <dcterms:created xsi:type="dcterms:W3CDTF">2020-08-13T07:33:00Z</dcterms:created>
  <cp:lastPrinted>2020-10-19T07:17:00Z</cp:lastPrinted>
  <dcterms:modified xsi:type="dcterms:W3CDTF">2023-09-28T06:58:13Z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B46818E93E9D42ABB4C9997F165EC38A_12</vt:lpwstr>
  </property>
</Properties>
</file>